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680" yWindow="1620" windowWidth="29520" windowHeight="2546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<sst xmlns="http://schemas.openxmlformats.org/spreadsheetml/2006/main" count="167" uniqueCount="74">
  <si>
    <t>Description</t>
  </si>
  <si>
    <t>Encumbered</t>
  </si>
  <si>
    <t>Budget</t>
  </si>
  <si>
    <t>Balance</t>
  </si>
  <si>
    <t>Grand Total</t>
  </si>
  <si>
    <t>Function/Object</t>
  </si>
  <si>
    <t>Total Purchased Services</t>
  </si>
  <si>
    <t>2210-300</t>
  </si>
  <si>
    <t>Total Supplies</t>
  </si>
  <si>
    <t>1000-100</t>
  </si>
  <si>
    <t>1000-300</t>
  </si>
  <si>
    <t>Total Salaries</t>
  </si>
  <si>
    <t>Drivers Ed Instruction</t>
  </si>
  <si>
    <t>Wifi Support for Remote Learning</t>
  </si>
  <si>
    <t>Smartie Zone Cons - D Whyte</t>
  </si>
  <si>
    <t>Personal Protective Equipment</t>
  </si>
  <si>
    <t>2130-400</t>
  </si>
  <si>
    <t>FY 21 ELEMENTARY &amp; SECONDARY SCHOOL EMERGENCY RELIEF GRANT SUMMARY</t>
  </si>
  <si>
    <t>Total Benefits</t>
  </si>
  <si>
    <t>1000-200</t>
  </si>
  <si>
    <t>Best Man Co Pro Dev</t>
  </si>
  <si>
    <t>Updated Chromebooks for remote learning</t>
  </si>
  <si>
    <t>Office License for Surface Pros</t>
  </si>
  <si>
    <t>1000-400</t>
  </si>
  <si>
    <t>Broadband Licenses Monthly Cost</t>
  </si>
  <si>
    <t>Reading Room Supplies</t>
  </si>
  <si>
    <t>Expenditures 20</t>
  </si>
  <si>
    <t>Expenditures 21</t>
  </si>
  <si>
    <t>FY 21 ELEMENTARY &amp; SECONDARY SCHOOL EMERGENCY RELIEF GRANT II SUMMARY</t>
  </si>
  <si>
    <t>Expenditures 22</t>
  </si>
  <si>
    <t>Staff Summer School</t>
  </si>
  <si>
    <t>Summer School Benefits</t>
  </si>
  <si>
    <t>Interactive ViewSonic Panels</t>
  </si>
  <si>
    <t>Teacher Supplies</t>
  </si>
  <si>
    <t>Color Copier/Printers</t>
  </si>
  <si>
    <t>2540-500</t>
  </si>
  <si>
    <t>HVAC with Air Filtration UVC Dis</t>
  </si>
  <si>
    <t>Total Capital Outlay</t>
  </si>
  <si>
    <t>FY 21 ELEM. &amp; SEC. SCHOOL EMERGENCY RELIEF - DIGITAL EQUITY GRANT SUMMARY</t>
  </si>
  <si>
    <t>Expenditures</t>
  </si>
  <si>
    <t>Mice</t>
  </si>
  <si>
    <t>Docking Stations</t>
  </si>
  <si>
    <t>Surface Pro keyboards</t>
  </si>
  <si>
    <t>Mifi Jet Packets</t>
  </si>
  <si>
    <t>1000-500</t>
  </si>
  <si>
    <t>Microsoft Surface Pro</t>
  </si>
  <si>
    <t>FY 22 ELEM. &amp; SEC. SCHOOL EMERGENCY RELIEF - DIGITAL EQUITY GRANT SUMMARY</t>
  </si>
  <si>
    <t>Aruba Wireless Access Point</t>
  </si>
  <si>
    <t>Dell Services</t>
  </si>
  <si>
    <t>MiFi Access</t>
  </si>
  <si>
    <t>FY 22 ARP - LEA AMERICAN RESCUE PLAN (ESSER III) SUMMARY</t>
  </si>
  <si>
    <t>Expenditures 23</t>
  </si>
  <si>
    <t>Intervention Salary</t>
  </si>
  <si>
    <t>Classroom Teacher Salaries</t>
  </si>
  <si>
    <t>2540-100</t>
  </si>
  <si>
    <t>Custodian Salary</t>
  </si>
  <si>
    <t>2560-100</t>
  </si>
  <si>
    <t>Food Service Director Salary</t>
  </si>
  <si>
    <t>Intervention Benefits</t>
  </si>
  <si>
    <t>Classroom Teacher Benefits</t>
  </si>
  <si>
    <t>2540-200</t>
  </si>
  <si>
    <t>Custodian Benefits</t>
  </si>
  <si>
    <t>2560-200</t>
  </si>
  <si>
    <t>Food Service Director Benefits</t>
  </si>
  <si>
    <t>FY 23 ELEM. &amp; SEC. SCHOOL EMERGENCY RELIEF - DIGITAL EQUITY GRANT SUMMARY</t>
  </si>
  <si>
    <t>Chromebooks</t>
  </si>
  <si>
    <t>FY22 ARP - IDEA Consolidated</t>
  </si>
  <si>
    <t>4000-300</t>
  </si>
  <si>
    <t>Perandoe Maintenance</t>
  </si>
  <si>
    <t>3700-400</t>
  </si>
  <si>
    <t>Proportionate Share Services</t>
  </si>
  <si>
    <t>Play Structure</t>
  </si>
  <si>
    <t>FY22 ARP - IDEA Preschool</t>
  </si>
  <si>
    <t>Play Structure Fencing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</si>
</sst>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[$-409]dddd\,\ mmmm\ d\,\ yyyy"/>
    <numFmt numFmtId="166" formatCode="[$-409]h:mm:ss\ AM/PM"/>
    <numFmt numFmtId="167" formatCode="0.00_);[Red]\(0.00\)"/>
    <numFmt numFmtId="168" formatCode="#,##0.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slantDashDot"/>
      <top style="thin"/>
      <bottom style="thin"/>
    </border>
    <border>
      <left style="thin"/>
      <right style="slantDashDot"/>
      <top>
        <color indexed="63"/>
      </top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44" fontId="2" fillId="33" borderId="19" xfId="44" applyFont="1" applyFill="1" applyBorder="1" applyAlignment="1">
      <alignment/>
    </xf>
    <xf numFmtId="40" fontId="2" fillId="0" borderId="2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44" fillId="0" borderId="0" xfId="0" applyFont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left"/>
    </xf>
    <xf numFmtId="4" fontId="2" fillId="34" borderId="14" xfId="0" applyNumberFormat="1" applyFont="1" applyFill="1" applyBorder="1" applyAlignment="1">
      <alignment/>
    </xf>
    <xf numFmtId="40" fontId="2" fillId="34" borderId="12" xfId="0" applyNumberFormat="1" applyFont="1" applyFill="1" applyBorder="1" applyAlignment="1">
      <alignment/>
    </xf>
    <xf numFmtId="43" fontId="2" fillId="0" borderId="20" xfId="42" applyFont="1" applyBorder="1" applyAlignment="1">
      <alignment/>
    </xf>
    <xf numFmtId="4" fontId="45" fillId="0" borderId="14" xfId="0" applyNumberFormat="1" applyFont="1" applyBorder="1" applyAlignment="1">
      <alignment/>
    </xf>
    <xf numFmtId="0" fontId="2" fillId="0" borderId="21" xfId="0" applyNumberFormat="1" applyFont="1" applyFill="1" applyBorder="1" applyAlignment="1">
      <alignment/>
    </xf>
    <xf numFmtId="40" fontId="2" fillId="0" borderId="20" xfId="42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3" fontId="44" fillId="0" borderId="20" xfId="42" applyFont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0" fontId="2" fillId="34" borderId="22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 horizontal="left"/>
    </xf>
    <xf numFmtId="4" fontId="45" fillId="0" borderId="28" xfId="0" applyNumberFormat="1" applyFont="1" applyBorder="1" applyAlignment="1">
      <alignment/>
    </xf>
    <xf numFmtId="40" fontId="45" fillId="0" borderId="29" xfId="0" applyNumberFormat="1" applyFont="1" applyBorder="1" applyAlignment="1">
      <alignment/>
    </xf>
    <xf numFmtId="0" fontId="45" fillId="36" borderId="27" xfId="0" applyFont="1" applyFill="1" applyBorder="1" applyAlignment="1">
      <alignment/>
    </xf>
    <xf numFmtId="0" fontId="45" fillId="36" borderId="28" xfId="0" applyFont="1" applyFill="1" applyBorder="1" applyAlignment="1">
      <alignment horizontal="left"/>
    </xf>
    <xf numFmtId="4" fontId="45" fillId="36" borderId="28" xfId="0" applyNumberFormat="1" applyFont="1" applyFill="1" applyBorder="1" applyAlignment="1">
      <alignment/>
    </xf>
    <xf numFmtId="40" fontId="45" fillId="0" borderId="30" xfId="0" applyNumberFormat="1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32" xfId="0" applyFont="1" applyBorder="1" applyAlignment="1">
      <alignment horizontal="center"/>
    </xf>
    <xf numFmtId="4" fontId="45" fillId="0" borderId="32" xfId="0" applyNumberFormat="1" applyFont="1" applyBorder="1" applyAlignment="1">
      <alignment/>
    </xf>
    <xf numFmtId="0" fontId="45" fillId="37" borderId="33" xfId="0" applyFont="1" applyFill="1" applyBorder="1" applyAlignment="1">
      <alignment horizontal="right"/>
    </xf>
    <xf numFmtId="0" fontId="45" fillId="37" borderId="34" xfId="0" applyFont="1" applyFill="1" applyBorder="1" applyAlignment="1">
      <alignment/>
    </xf>
    <xf numFmtId="44" fontId="45" fillId="37" borderId="34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4" fontId="44" fillId="34" borderId="2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3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4" fontId="2" fillId="0" borderId="14" xfId="42" applyNumberFormat="1" applyFont="1" applyBorder="1" applyAlignment="1">
      <alignment/>
    </xf>
    <xf numFmtId="43" fontId="2" fillId="0" borderId="14" xfId="42" applyFont="1" applyBorder="1" applyAlignment="1">
      <alignment/>
    </xf>
    <xf numFmtId="0" fontId="2" fillId="38" borderId="11" xfId="0" applyFont="1" applyFill="1" applyBorder="1" applyAlignment="1">
      <alignment horizontal="right"/>
    </xf>
    <xf numFmtId="0" fontId="2" fillId="38" borderId="37" xfId="0" applyFont="1" applyFill="1" applyBorder="1" applyAlignment="1">
      <alignment horizontal="right"/>
    </xf>
    <xf numFmtId="174" fontId="2" fillId="38" borderId="10" xfId="42" applyNumberFormat="1" applyFont="1" applyFill="1" applyBorder="1" applyAlignment="1">
      <alignment/>
    </xf>
    <xf numFmtId="43" fontId="2" fillId="38" borderId="10" xfId="42" applyFont="1" applyFill="1" applyBorder="1" applyAlignment="1">
      <alignment/>
    </xf>
    <xf numFmtId="40" fontId="2" fillId="38" borderId="12" xfId="42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174" fontId="2" fillId="0" borderId="10" xfId="42" applyNumberFormat="1" applyFont="1" applyBorder="1" applyAlignment="1">
      <alignment/>
    </xf>
    <xf numFmtId="43" fontId="2" fillId="0" borderId="10" xfId="42" applyFont="1" applyBorder="1" applyAlignment="1">
      <alignment/>
    </xf>
    <xf numFmtId="40" fontId="2" fillId="0" borderId="12" xfId="42" applyNumberFormat="1" applyFont="1" applyBorder="1" applyAlignment="1">
      <alignment/>
    </xf>
    <xf numFmtId="40" fontId="2" fillId="0" borderId="12" xfId="42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43" fontId="2" fillId="38" borderId="12" xfId="42" applyFont="1" applyFill="1" applyBorder="1" applyAlignment="1">
      <alignment/>
    </xf>
    <xf numFmtId="0" fontId="2" fillId="33" borderId="38" xfId="0" applyFont="1" applyFill="1" applyBorder="1" applyAlignment="1">
      <alignment horizontal="right"/>
    </xf>
    <xf numFmtId="174" fontId="2" fillId="33" borderId="19" xfId="44" applyNumberFormat="1" applyFont="1" applyFill="1" applyBorder="1" applyAlignment="1">
      <alignment/>
    </xf>
    <xf numFmtId="0" fontId="5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80" zoomScaleNormal="180" zoomScalePageLayoutView="0" workbookViewId="0" topLeftCell="A13">
      <selection activeCell="H22" sqref="H22"/>
    </sheetView>
  </sheetViews>
  <sheetFormatPr defaultColWidth="8.8515625" defaultRowHeight="12.75"/>
  <cols>
    <col min="1" max="1" width="14.7109375" style="0" customWidth="1"/>
    <col min="2" max="2" width="27.00390625" style="0" customWidth="1"/>
    <col min="3" max="4" width="15.00390625" style="0" customWidth="1"/>
    <col min="5" max="5" width="14.7109375" style="0" bestFit="1" customWidth="1"/>
    <col min="6" max="6" width="14.00390625" style="0" bestFit="1" customWidth="1"/>
    <col min="7" max="7" width="16.8515625" style="0" customWidth="1"/>
    <col min="8" max="8" width="13.8515625" style="0" bestFit="1" customWidth="1"/>
    <col min="9" max="9" width="10.140625" style="0" bestFit="1" customWidth="1"/>
  </cols>
  <sheetData>
    <row r="1" spans="1:7" ht="18.75" thickBot="1">
      <c r="A1" s="73" t="s">
        <v>17</v>
      </c>
      <c r="B1" s="73"/>
      <c r="C1" s="73"/>
      <c r="D1" s="73"/>
      <c r="E1" s="73"/>
      <c r="F1" s="73"/>
      <c r="G1" s="73"/>
    </row>
    <row r="2" spans="1:7" ht="15" thickBot="1">
      <c r="A2" s="7" t="s">
        <v>5</v>
      </c>
      <c r="B2" s="8" t="s">
        <v>0</v>
      </c>
      <c r="C2" s="8" t="s">
        <v>2</v>
      </c>
      <c r="D2" s="8" t="s">
        <v>26</v>
      </c>
      <c r="E2" s="8" t="s">
        <v>27</v>
      </c>
      <c r="F2" s="8" t="s">
        <v>29</v>
      </c>
      <c r="G2" s="9" t="s">
        <v>3</v>
      </c>
    </row>
    <row r="3" spans="1:7" ht="15" thickTop="1">
      <c r="A3" s="5" t="s">
        <v>9</v>
      </c>
      <c r="B3" s="15" t="s">
        <v>12</v>
      </c>
      <c r="C3" s="6">
        <v>2837</v>
      </c>
      <c r="D3" s="6"/>
      <c r="E3" s="6">
        <v>2562.5</v>
      </c>
      <c r="F3" s="6">
        <v>0</v>
      </c>
      <c r="G3" s="4">
        <f>+C3-E3-F3</f>
        <v>274.5</v>
      </c>
    </row>
    <row r="4" spans="1:7" ht="13.5">
      <c r="A4" s="5"/>
      <c r="B4" s="15"/>
      <c r="C4" s="6"/>
      <c r="D4" s="6"/>
      <c r="E4" s="6"/>
      <c r="F4" s="6"/>
      <c r="G4" s="21">
        <f>+C4-E4-F4</f>
        <v>0</v>
      </c>
    </row>
    <row r="5" spans="1:7" ht="13.5">
      <c r="A5" s="17"/>
      <c r="B5" s="18" t="s">
        <v>11</v>
      </c>
      <c r="C5" s="19">
        <f>+C4+C3</f>
        <v>2837</v>
      </c>
      <c r="D5" s="19"/>
      <c r="E5" s="19">
        <f>+E4+E3</f>
        <v>2562.5</v>
      </c>
      <c r="F5" s="19">
        <f>+F4+F3</f>
        <v>0</v>
      </c>
      <c r="G5" s="19">
        <f>+G4+G3</f>
        <v>274.5</v>
      </c>
    </row>
    <row r="6" spans="1:7" ht="13.5">
      <c r="A6" s="5" t="s">
        <v>19</v>
      </c>
      <c r="B6" s="15" t="s">
        <v>12</v>
      </c>
      <c r="C6" s="6">
        <v>331</v>
      </c>
      <c r="D6" s="6"/>
      <c r="E6" s="6">
        <f>60.82+253.43+16.34</f>
        <v>330.59</v>
      </c>
      <c r="F6" s="6">
        <v>0</v>
      </c>
      <c r="G6" s="4">
        <f>+C6-E6-F6</f>
        <v>0.410000000000025</v>
      </c>
    </row>
    <row r="7" spans="1:7" ht="13.5">
      <c r="A7" s="5"/>
      <c r="B7" s="15"/>
      <c r="C7" s="6"/>
      <c r="D7" s="6"/>
      <c r="E7" s="6"/>
      <c r="F7" s="6"/>
      <c r="G7" s="21">
        <f>+C7-E7-F7</f>
        <v>0</v>
      </c>
    </row>
    <row r="8" spans="1:7" ht="13.5">
      <c r="A8" s="17"/>
      <c r="B8" s="18" t="s">
        <v>18</v>
      </c>
      <c r="C8" s="19">
        <f>+C7+C6</f>
        <v>331</v>
      </c>
      <c r="D8" s="19"/>
      <c r="E8" s="19">
        <f>+E7+E6</f>
        <v>330.59</v>
      </c>
      <c r="F8" s="19">
        <f>+F7+F6</f>
        <v>0</v>
      </c>
      <c r="G8" s="19">
        <f>+G7+G6</f>
        <v>0.410000000000025</v>
      </c>
    </row>
    <row r="9" spans="1:8" ht="13.5">
      <c r="A9" s="5" t="s">
        <v>10</v>
      </c>
      <c r="B9" s="15" t="s">
        <v>13</v>
      </c>
      <c r="C9" s="6">
        <v>6156</v>
      </c>
      <c r="D9" s="6"/>
      <c r="E9" s="6">
        <v>6156</v>
      </c>
      <c r="F9" s="6">
        <v>0</v>
      </c>
      <c r="G9" s="4">
        <f>+C9-E9-F9</f>
        <v>0</v>
      </c>
      <c r="H9" s="23"/>
    </row>
    <row r="10" spans="1:7" ht="13.5">
      <c r="A10" s="5" t="s">
        <v>10</v>
      </c>
      <c r="B10" s="15" t="s">
        <v>22</v>
      </c>
      <c r="C10" s="6">
        <v>6000</v>
      </c>
      <c r="D10" s="6"/>
      <c r="E10" s="6">
        <v>6020.14</v>
      </c>
      <c r="F10" s="6">
        <v>0</v>
      </c>
      <c r="G10" s="4">
        <f>+C10-E10-F10</f>
        <v>-20.140000000000327</v>
      </c>
    </row>
    <row r="11" spans="1:8" ht="13.5">
      <c r="A11" s="5" t="s">
        <v>7</v>
      </c>
      <c r="B11" s="15" t="s">
        <v>14</v>
      </c>
      <c r="C11" s="6">
        <v>82000</v>
      </c>
      <c r="D11" s="6"/>
      <c r="E11" s="6">
        <f>80356-E12</f>
        <v>83644</v>
      </c>
      <c r="F11" s="6">
        <v>0</v>
      </c>
      <c r="G11" s="27">
        <f>+C11-E11-F11</f>
        <v>-1644</v>
      </c>
      <c r="H11" s="1"/>
    </row>
    <row r="12" spans="1:7" ht="13.5">
      <c r="A12" s="5" t="s">
        <v>7</v>
      </c>
      <c r="B12" s="15" t="s">
        <v>20</v>
      </c>
      <c r="C12" s="22">
        <v>1644</v>
      </c>
      <c r="D12" s="22">
        <v>3288</v>
      </c>
      <c r="E12" s="6">
        <v>-3288</v>
      </c>
      <c r="F12" s="6">
        <v>0</v>
      </c>
      <c r="G12" s="24">
        <f>+C12-E12-F12-D12</f>
        <v>1644</v>
      </c>
    </row>
    <row r="13" spans="1:7" ht="13.5">
      <c r="A13" s="5"/>
      <c r="B13" s="15"/>
      <c r="C13" s="22"/>
      <c r="D13" s="22"/>
      <c r="E13" s="6"/>
      <c r="F13" s="6"/>
      <c r="G13" s="21"/>
    </row>
    <row r="14" spans="1:7" ht="13.5">
      <c r="A14" s="17"/>
      <c r="B14" s="18" t="s">
        <v>6</v>
      </c>
      <c r="C14" s="19">
        <f>+C12+C9+C11+C10</f>
        <v>95800</v>
      </c>
      <c r="D14" s="19">
        <f>+D12+D9+D11+D10</f>
        <v>3288</v>
      </c>
      <c r="E14" s="19">
        <f>+E12+E9+E11+E10</f>
        <v>92532.14</v>
      </c>
      <c r="F14" s="19">
        <f>+F12+F9+F11+F10</f>
        <v>0</v>
      </c>
      <c r="G14" s="19">
        <f>+G12+G9+G11+G10</f>
        <v>-20.140000000000327</v>
      </c>
    </row>
    <row r="15" spans="1:9" ht="13.5">
      <c r="A15" s="5" t="s">
        <v>23</v>
      </c>
      <c r="B15" s="15" t="s">
        <v>21</v>
      </c>
      <c r="C15" s="6">
        <v>114939</v>
      </c>
      <c r="D15" s="6"/>
      <c r="E15" s="6">
        <f>539.62+61440.06+36283.5+996.16+15679.24</f>
        <v>114938.58</v>
      </c>
      <c r="F15" s="6">
        <v>0</v>
      </c>
      <c r="G15" s="14">
        <f>+C15-E15-F15</f>
        <v>0.41999999999825377</v>
      </c>
      <c r="H15" s="1"/>
      <c r="I15" s="25"/>
    </row>
    <row r="16" spans="1:7" ht="13.5">
      <c r="A16" s="5" t="s">
        <v>23</v>
      </c>
      <c r="B16" s="15" t="s">
        <v>24</v>
      </c>
      <c r="C16" s="6">
        <v>97956</v>
      </c>
      <c r="D16" s="6"/>
      <c r="E16" s="6">
        <f>229681.74-E15-E17</f>
        <v>94784.90999999999</v>
      </c>
      <c r="F16" s="6">
        <v>0</v>
      </c>
      <c r="G16" s="14">
        <f>+C16-E16-F16</f>
        <v>3171.090000000011</v>
      </c>
    </row>
    <row r="17" spans="1:8" ht="13.5">
      <c r="A17" s="5" t="s">
        <v>23</v>
      </c>
      <c r="B17" s="15" t="s">
        <v>25</v>
      </c>
      <c r="C17" s="6">
        <v>16936</v>
      </c>
      <c r="D17" s="6"/>
      <c r="E17" s="6">
        <f>15800.12+2485+1673.13</f>
        <v>19958.250000000004</v>
      </c>
      <c r="F17" s="6">
        <v>0</v>
      </c>
      <c r="G17" s="14">
        <f>+C17-E17-F17</f>
        <v>-3022.2500000000036</v>
      </c>
      <c r="H17" s="23"/>
    </row>
    <row r="18" spans="1:9" ht="13.5">
      <c r="A18" s="5" t="s">
        <v>16</v>
      </c>
      <c r="B18" s="15" t="s">
        <v>15</v>
      </c>
      <c r="C18" s="6">
        <v>137935</v>
      </c>
      <c r="D18" s="6">
        <v>31975</v>
      </c>
      <c r="E18" s="6">
        <v>106109.26</v>
      </c>
      <c r="F18" s="6">
        <v>254</v>
      </c>
      <c r="G18" s="14">
        <f>+C18-E18-F18-D18</f>
        <v>-403.25999999999476</v>
      </c>
      <c r="I18" s="25">
        <f>+D18+E18</f>
        <v>138084.26</v>
      </c>
    </row>
    <row r="19" spans="1:7" ht="13.5">
      <c r="A19" s="5"/>
      <c r="B19" s="15"/>
      <c r="C19" s="6"/>
      <c r="D19" s="6"/>
      <c r="E19" s="6"/>
      <c r="F19" s="6"/>
      <c r="G19" s="14"/>
    </row>
    <row r="20" spans="1:7" ht="13.5">
      <c r="A20" s="17"/>
      <c r="B20" s="18" t="s">
        <v>8</v>
      </c>
      <c r="C20" s="19">
        <f>+C15+C16+C17+C18</f>
        <v>367766</v>
      </c>
      <c r="D20" s="19">
        <f>+D15+D16+D17+D18</f>
        <v>31975</v>
      </c>
      <c r="E20" s="19">
        <f>+E15+E16</f>
        <v>209723.49</v>
      </c>
      <c r="F20" s="19">
        <f>+F15+F16</f>
        <v>0</v>
      </c>
      <c r="G20" s="20">
        <f>+G15+G16+G18+G17</f>
        <v>-253.9999999999891</v>
      </c>
    </row>
    <row r="21" spans="1:7" ht="13.5">
      <c r="A21" s="3"/>
      <c r="B21" s="10"/>
      <c r="C21" s="2"/>
      <c r="D21" s="2"/>
      <c r="E21" s="2"/>
      <c r="F21" s="2"/>
      <c r="G21" s="4"/>
    </row>
    <row r="22" spans="1:8" ht="15" thickBot="1">
      <c r="A22" s="11" t="s">
        <v>4</v>
      </c>
      <c r="B22" s="12"/>
      <c r="C22" s="13">
        <f>+C14+C5+C8+C20</f>
        <v>466734</v>
      </c>
      <c r="D22" s="13">
        <f>+D14+D5+D8+D20</f>
        <v>35263</v>
      </c>
      <c r="E22" s="13">
        <f>+E14+E5+E8+E20</f>
        <v>305148.72</v>
      </c>
      <c r="F22" s="13">
        <f>+F14+F5+F8+F20</f>
        <v>0</v>
      </c>
      <c r="G22" s="13">
        <f>+G14+G5+G8+G20</f>
        <v>0.7700000000106115</v>
      </c>
      <c r="H22" s="76"/>
    </row>
    <row r="23" spans="1:7" ht="13.5">
      <c r="A23" s="1"/>
      <c r="B23" s="1"/>
      <c r="C23" s="1"/>
      <c r="D23" s="1"/>
      <c r="E23" s="1"/>
      <c r="F23" s="1"/>
      <c r="G23" s="1"/>
    </row>
    <row r="24" spans="1:7" ht="13.5">
      <c r="A24" s="16"/>
      <c r="B24" s="1"/>
      <c r="C24" s="16"/>
      <c r="D24" s="16"/>
      <c r="E24" s="1"/>
      <c r="F24" s="1"/>
      <c r="G24" s="26"/>
    </row>
    <row r="25" spans="1:7" ht="18.75" thickBot="1">
      <c r="A25" s="73" t="s">
        <v>28</v>
      </c>
      <c r="B25" s="73"/>
      <c r="C25" s="73"/>
      <c r="D25" s="73"/>
      <c r="E25" s="73"/>
      <c r="F25" s="73"/>
      <c r="G25" s="73"/>
    </row>
    <row r="26" spans="1:7" ht="15" thickBot="1">
      <c r="A26" s="7" t="s">
        <v>5</v>
      </c>
      <c r="B26" s="8" t="s">
        <v>0</v>
      </c>
      <c r="C26" s="8" t="s">
        <v>2</v>
      </c>
      <c r="D26" s="8" t="s">
        <v>27</v>
      </c>
      <c r="E26" s="8" t="s">
        <v>29</v>
      </c>
      <c r="F26" s="8" t="s">
        <v>1</v>
      </c>
      <c r="G26" s="9" t="s">
        <v>3</v>
      </c>
    </row>
    <row r="27" spans="1:7" ht="15" thickTop="1">
      <c r="A27" s="5" t="s">
        <v>9</v>
      </c>
      <c r="B27" s="15" t="s">
        <v>30</v>
      </c>
      <c r="C27" s="6">
        <v>58625</v>
      </c>
      <c r="D27" s="6">
        <v>58625</v>
      </c>
      <c r="E27" s="6">
        <v>0</v>
      </c>
      <c r="F27" s="6">
        <v>0</v>
      </c>
      <c r="G27" s="4">
        <f>+C27-D27-E27-F27</f>
        <v>0</v>
      </c>
    </row>
    <row r="28" spans="1:7" ht="13.5">
      <c r="A28" s="5"/>
      <c r="B28" s="15"/>
      <c r="C28" s="6"/>
      <c r="D28" s="6"/>
      <c r="E28" s="6"/>
      <c r="F28" s="6"/>
      <c r="G28" s="21">
        <f>+C28-E28-F28</f>
        <v>0</v>
      </c>
    </row>
    <row r="29" spans="1:7" ht="13.5">
      <c r="A29" s="17"/>
      <c r="B29" s="18" t="s">
        <v>11</v>
      </c>
      <c r="C29" s="28">
        <f>+C27</f>
        <v>58625</v>
      </c>
      <c r="D29" s="19">
        <f>+D27</f>
        <v>58625</v>
      </c>
      <c r="E29" s="19">
        <f>+E28+E27</f>
        <v>0</v>
      </c>
      <c r="F29" s="19">
        <f>+F28+F27</f>
        <v>0</v>
      </c>
      <c r="G29" s="19">
        <f>+G28+G27</f>
        <v>0</v>
      </c>
    </row>
    <row r="30" spans="1:7" ht="13.5">
      <c r="A30" s="5" t="s">
        <v>19</v>
      </c>
      <c r="B30" s="15" t="s">
        <v>31</v>
      </c>
      <c r="C30" s="6">
        <v>9008.46</v>
      </c>
      <c r="D30" s="6">
        <f>759.63+6825.69+203.89+1219.25</f>
        <v>9008.46</v>
      </c>
      <c r="E30" s="6">
        <v>0</v>
      </c>
      <c r="F30" s="6">
        <v>0</v>
      </c>
      <c r="G30" s="4">
        <f>+C30-D30-E30-F30</f>
        <v>0</v>
      </c>
    </row>
    <row r="31" spans="1:7" ht="13.5">
      <c r="A31" s="5"/>
      <c r="B31" s="15"/>
      <c r="C31" s="6"/>
      <c r="D31" s="6"/>
      <c r="E31" s="6"/>
      <c r="F31" s="6"/>
      <c r="G31" s="21">
        <f>+C31-E31-F31</f>
        <v>0</v>
      </c>
    </row>
    <row r="32" spans="1:7" ht="13.5">
      <c r="A32" s="17"/>
      <c r="B32" s="18" t="s">
        <v>18</v>
      </c>
      <c r="C32" s="29">
        <f>+C30</f>
        <v>9008.46</v>
      </c>
      <c r="D32" s="19">
        <f>+D30</f>
        <v>9008.46</v>
      </c>
      <c r="E32" s="19">
        <f>+E31+E30</f>
        <v>0</v>
      </c>
      <c r="F32" s="19">
        <f>+F31+F30</f>
        <v>0</v>
      </c>
      <c r="G32" s="19">
        <f>+G31+G30</f>
        <v>0</v>
      </c>
    </row>
    <row r="33" spans="1:7" ht="13.5">
      <c r="A33" s="5"/>
      <c r="B33" s="15"/>
      <c r="C33" s="22"/>
      <c r="D33" s="22"/>
      <c r="E33" s="6"/>
      <c r="F33" s="6"/>
      <c r="G33" s="21"/>
    </row>
    <row r="34" spans="1:7" ht="13.5">
      <c r="A34" s="17"/>
      <c r="B34" s="18" t="s">
        <v>6</v>
      </c>
      <c r="C34" s="29">
        <f>+C33</f>
        <v>0</v>
      </c>
      <c r="D34" s="19">
        <f>+D33</f>
        <v>0</v>
      </c>
      <c r="E34" s="19">
        <f>+E33</f>
        <v>0</v>
      </c>
      <c r="F34" s="19">
        <f>+F33</f>
        <v>0</v>
      </c>
      <c r="G34" s="19">
        <f>+G33</f>
        <v>0</v>
      </c>
    </row>
    <row r="35" spans="1:7" ht="13.5">
      <c r="A35" s="5" t="s">
        <v>23</v>
      </c>
      <c r="B35" s="15" t="s">
        <v>32</v>
      </c>
      <c r="C35" s="6">
        <v>350300</v>
      </c>
      <c r="D35" s="6">
        <f>43400+186000+120900</f>
        <v>350300</v>
      </c>
      <c r="E35" s="6">
        <v>0</v>
      </c>
      <c r="F35" s="6">
        <v>0</v>
      </c>
      <c r="G35" s="14">
        <f>+C35-D35-E35-F35</f>
        <v>0</v>
      </c>
    </row>
    <row r="36" spans="1:7" ht="13.5">
      <c r="A36" s="5" t="s">
        <v>23</v>
      </c>
      <c r="B36" s="15" t="s">
        <v>33</v>
      </c>
      <c r="C36" s="6">
        <v>405365</v>
      </c>
      <c r="D36" s="6">
        <f>745341.97-D35</f>
        <v>395041.97</v>
      </c>
      <c r="E36" s="6">
        <f>325.99+21.87+5116.72+12120.9+3379.74+42.54</f>
        <v>21007.760000000002</v>
      </c>
      <c r="F36" s="6">
        <v>0</v>
      </c>
      <c r="G36" s="14">
        <f>+C36-D36-E36-F36</f>
        <v>-10684.729999999974</v>
      </c>
    </row>
    <row r="37" spans="1:7" ht="13.5">
      <c r="A37" s="5" t="s">
        <v>23</v>
      </c>
      <c r="B37" s="15" t="s">
        <v>34</v>
      </c>
      <c r="C37" s="6">
        <v>48000</v>
      </c>
      <c r="D37" s="6">
        <v>0</v>
      </c>
      <c r="E37" s="6">
        <f>31794+397.27+5124</f>
        <v>37315.270000000004</v>
      </c>
      <c r="F37" s="6">
        <v>0</v>
      </c>
      <c r="G37" s="14">
        <f>+C37-E37-F37</f>
        <v>10684.729999999996</v>
      </c>
    </row>
    <row r="38" spans="1:7" ht="13.5">
      <c r="A38" s="5"/>
      <c r="B38" s="15"/>
      <c r="C38" s="6"/>
      <c r="D38" s="6"/>
      <c r="E38" s="6"/>
      <c r="F38" s="6"/>
      <c r="G38" s="14"/>
    </row>
    <row r="39" spans="1:7" ht="13.5">
      <c r="A39" s="17"/>
      <c r="B39" s="18" t="s">
        <v>8</v>
      </c>
      <c r="C39" s="29">
        <f>+C35+C36+C37</f>
        <v>803665</v>
      </c>
      <c r="D39" s="19">
        <f>+D35+D36+D37</f>
        <v>745341.97</v>
      </c>
      <c r="E39" s="19">
        <f>+E35+E36+E37</f>
        <v>58323.030000000006</v>
      </c>
      <c r="F39" s="19">
        <f>+F35+F36+F37</f>
        <v>0</v>
      </c>
      <c r="G39" s="30">
        <f>+G35+G36+G37</f>
        <v>2.1827872842550278E-11</v>
      </c>
    </row>
    <row r="40" spans="1:7" ht="13.5">
      <c r="A40" s="5" t="s">
        <v>35</v>
      </c>
      <c r="B40" s="15" t="s">
        <v>36</v>
      </c>
      <c r="C40" s="6">
        <v>956293.54</v>
      </c>
      <c r="D40" s="6">
        <v>0</v>
      </c>
      <c r="E40" s="6">
        <v>956293.54</v>
      </c>
      <c r="F40" s="6">
        <v>0</v>
      </c>
      <c r="G40" s="14">
        <f>+C40-E40-F40</f>
        <v>0</v>
      </c>
    </row>
    <row r="41" spans="1:7" ht="13.5">
      <c r="A41" s="5"/>
      <c r="B41" s="15"/>
      <c r="C41" s="6"/>
      <c r="D41" s="6"/>
      <c r="E41" s="6"/>
      <c r="F41" s="6"/>
      <c r="G41" s="31"/>
    </row>
    <row r="42" spans="1:7" ht="13.5">
      <c r="A42" s="17"/>
      <c r="B42" s="18" t="s">
        <v>37</v>
      </c>
      <c r="C42" s="29">
        <f>+C40</f>
        <v>956293.54</v>
      </c>
      <c r="D42" s="19">
        <f>+D40</f>
        <v>0</v>
      </c>
      <c r="E42" s="19">
        <f>+E40</f>
        <v>956293.54</v>
      </c>
      <c r="F42" s="19">
        <f>+F40</f>
        <v>0</v>
      </c>
      <c r="G42" s="19">
        <f>+G40</f>
        <v>0</v>
      </c>
    </row>
    <row r="43" spans="1:7" ht="13.5">
      <c r="A43" s="3"/>
      <c r="B43" s="10"/>
      <c r="C43" s="2"/>
      <c r="D43" s="2"/>
      <c r="E43" s="2"/>
      <c r="F43" s="2"/>
      <c r="G43" s="4"/>
    </row>
    <row r="44" spans="1:7" ht="15" thickBot="1">
      <c r="A44" s="11" t="s">
        <v>4</v>
      </c>
      <c r="B44" s="12"/>
      <c r="C44" s="32">
        <f>+C29+C32+C34+C39+C42</f>
        <v>1827592</v>
      </c>
      <c r="D44" s="13">
        <f>+D34+D29+D32+D39+D42</f>
        <v>812975.4299999999</v>
      </c>
      <c r="E44" s="13">
        <f>+E34+E29+E32+E39+E42</f>
        <v>1014616.5700000001</v>
      </c>
      <c r="F44" s="13">
        <f>+F34+F29+F32+F39+F42</f>
        <v>0</v>
      </c>
      <c r="G44" s="13">
        <f>+G34+G29+G32+G39+G42</f>
        <v>2.1827872842550278E-11</v>
      </c>
    </row>
    <row r="47" spans="1:6" ht="18.75" thickBot="1">
      <c r="A47" s="73" t="s">
        <v>38</v>
      </c>
      <c r="B47" s="73"/>
      <c r="C47" s="73"/>
      <c r="D47" s="73"/>
      <c r="E47" s="73"/>
      <c r="F47" s="73"/>
    </row>
    <row r="48" spans="1:6" ht="15" thickBot="1">
      <c r="A48" s="7" t="s">
        <v>5</v>
      </c>
      <c r="B48" s="8" t="s">
        <v>0</v>
      </c>
      <c r="C48" s="8" t="s">
        <v>2</v>
      </c>
      <c r="D48" s="8" t="s">
        <v>39</v>
      </c>
      <c r="E48" s="8" t="s">
        <v>1</v>
      </c>
      <c r="F48" s="9" t="s">
        <v>3</v>
      </c>
    </row>
    <row r="49" spans="1:6" ht="15" thickTop="1">
      <c r="A49" s="5"/>
      <c r="B49" s="15"/>
      <c r="C49" s="6"/>
      <c r="D49" s="6"/>
      <c r="E49" s="6"/>
      <c r="F49" s="4"/>
    </row>
    <row r="50" spans="1:6" ht="13.5">
      <c r="A50" s="5" t="s">
        <v>23</v>
      </c>
      <c r="B50" s="15" t="s">
        <v>40</v>
      </c>
      <c r="C50" s="6">
        <v>15</v>
      </c>
      <c r="D50" s="6">
        <v>0</v>
      </c>
      <c r="E50" s="6">
        <v>0</v>
      </c>
      <c r="F50" s="14">
        <f>+C50-D50-E50</f>
        <v>15</v>
      </c>
    </row>
    <row r="51" spans="1:6" ht="13.5">
      <c r="A51" s="5" t="s">
        <v>23</v>
      </c>
      <c r="B51" s="15" t="s">
        <v>41</v>
      </c>
      <c r="C51" s="6">
        <v>4500</v>
      </c>
      <c r="D51" s="6">
        <v>4485</v>
      </c>
      <c r="E51" s="6">
        <v>0</v>
      </c>
      <c r="F51" s="14">
        <f>+C51-D51-E51</f>
        <v>15</v>
      </c>
    </row>
    <row r="52" spans="1:6" ht="13.5">
      <c r="A52" s="5" t="s">
        <v>23</v>
      </c>
      <c r="B52" s="15" t="s">
        <v>42</v>
      </c>
      <c r="C52" s="6">
        <v>8730</v>
      </c>
      <c r="D52" s="6">
        <f>8685+75</f>
        <v>8760</v>
      </c>
      <c r="E52" s="6">
        <v>0</v>
      </c>
      <c r="F52" s="14">
        <f>+C52-D52-E52</f>
        <v>-30</v>
      </c>
    </row>
    <row r="53" spans="1:6" ht="13.5">
      <c r="A53" s="5" t="s">
        <v>23</v>
      </c>
      <c r="B53" s="15" t="s">
        <v>43</v>
      </c>
      <c r="C53" s="6">
        <v>6696</v>
      </c>
      <c r="D53" s="6">
        <v>6696</v>
      </c>
      <c r="E53" s="6">
        <v>0</v>
      </c>
      <c r="F53" s="14">
        <f>+C53-D53-E53</f>
        <v>0</v>
      </c>
    </row>
    <row r="54" spans="1:6" ht="13.5">
      <c r="A54" s="17"/>
      <c r="B54" s="18" t="s">
        <v>8</v>
      </c>
      <c r="C54" s="19">
        <f>SUM(C50:C53)</f>
        <v>19941</v>
      </c>
      <c r="D54" s="19">
        <f>SUM(D50:D53)</f>
        <v>19941</v>
      </c>
      <c r="E54" s="19">
        <f>SUM(E50:E53)</f>
        <v>0</v>
      </c>
      <c r="F54" s="19">
        <f>SUM(F50:F53)</f>
        <v>0</v>
      </c>
    </row>
    <row r="55" spans="1:6" ht="13.5">
      <c r="A55" s="5"/>
      <c r="B55" s="15"/>
      <c r="C55" s="6"/>
      <c r="D55" s="6"/>
      <c r="E55" s="6"/>
      <c r="F55" s="4"/>
    </row>
    <row r="56" spans="1:6" ht="13.5">
      <c r="A56" s="5" t="s">
        <v>44</v>
      </c>
      <c r="B56" s="15" t="s">
        <v>45</v>
      </c>
      <c r="C56" s="6">
        <v>75420</v>
      </c>
      <c r="D56" s="6">
        <v>75420</v>
      </c>
      <c r="E56" s="6">
        <v>0</v>
      </c>
      <c r="F56" s="14">
        <f>+C56-D56-E56</f>
        <v>0</v>
      </c>
    </row>
    <row r="57" spans="1:6" ht="13.5">
      <c r="A57" s="17"/>
      <c r="B57" s="18" t="s">
        <v>37</v>
      </c>
      <c r="C57" s="19">
        <f>+C56</f>
        <v>75420</v>
      </c>
      <c r="D57" s="19">
        <f>+D56</f>
        <v>75420</v>
      </c>
      <c r="E57" s="19">
        <f>+E56</f>
        <v>0</v>
      </c>
      <c r="F57" s="19">
        <f>+F56</f>
        <v>0</v>
      </c>
    </row>
    <row r="58" spans="1:6" ht="13.5">
      <c r="A58" s="3"/>
      <c r="B58" s="10"/>
      <c r="C58" s="2"/>
      <c r="D58" s="2"/>
      <c r="E58" s="2"/>
      <c r="F58" s="4"/>
    </row>
    <row r="59" spans="1:6" ht="15" thickBot="1">
      <c r="A59" s="11" t="s">
        <v>4</v>
      </c>
      <c r="B59" s="12"/>
      <c r="C59" s="13">
        <f>+C54+C57</f>
        <v>95361</v>
      </c>
      <c r="D59" s="13">
        <f>+D54+D57</f>
        <v>95361</v>
      </c>
      <c r="E59" s="13">
        <f>+E54+E57</f>
        <v>0</v>
      </c>
      <c r="F59" s="13">
        <f>+F54+F57</f>
        <v>0</v>
      </c>
    </row>
    <row r="61" spans="1:6" ht="18.75" thickBot="1">
      <c r="A61" s="74" t="s">
        <v>46</v>
      </c>
      <c r="B61" s="75"/>
      <c r="C61" s="75"/>
      <c r="D61" s="75"/>
      <c r="E61" s="75"/>
      <c r="F61" s="75"/>
    </row>
    <row r="62" spans="1:6" ht="15" thickBot="1">
      <c r="A62" s="33" t="s">
        <v>5</v>
      </c>
      <c r="B62" s="34" t="s">
        <v>0</v>
      </c>
      <c r="C62" s="34" t="s">
        <v>2</v>
      </c>
      <c r="D62" s="34" t="s">
        <v>39</v>
      </c>
      <c r="E62" s="34" t="s">
        <v>1</v>
      </c>
      <c r="F62" s="35" t="s">
        <v>3</v>
      </c>
    </row>
    <row r="63" spans="1:6" ht="15" thickTop="1">
      <c r="A63" s="36"/>
      <c r="B63" s="37"/>
      <c r="C63" s="38"/>
      <c r="D63" s="38"/>
      <c r="E63" s="38"/>
      <c r="F63" s="39"/>
    </row>
    <row r="64" spans="1:6" ht="13.5">
      <c r="A64" s="40"/>
      <c r="B64" s="41" t="s">
        <v>8</v>
      </c>
      <c r="C64" s="42">
        <f>SUM(+C63)</f>
        <v>0</v>
      </c>
      <c r="D64" s="42">
        <f>SUM(+D63)</f>
        <v>0</v>
      </c>
      <c r="E64" s="42">
        <f>SUM(+E63)</f>
        <v>0</v>
      </c>
      <c r="F64" s="42">
        <f>SUM(+F63)</f>
        <v>0</v>
      </c>
    </row>
    <row r="65" spans="1:6" ht="13.5">
      <c r="A65" s="36"/>
      <c r="B65" s="37"/>
      <c r="C65" s="38"/>
      <c r="D65" s="38"/>
      <c r="E65" s="38"/>
      <c r="F65" s="39"/>
    </row>
    <row r="66" spans="1:6" ht="13.5">
      <c r="A66" s="36" t="s">
        <v>44</v>
      </c>
      <c r="B66" s="37" t="s">
        <v>47</v>
      </c>
      <c r="C66" s="38">
        <v>43900</v>
      </c>
      <c r="D66" s="38">
        <v>48300</v>
      </c>
      <c r="E66" s="38">
        <v>0</v>
      </c>
      <c r="F66" s="43">
        <f>+C66-D66-E66</f>
        <v>-4400</v>
      </c>
    </row>
    <row r="67" spans="1:6" ht="13.5">
      <c r="A67" s="36" t="s">
        <v>44</v>
      </c>
      <c r="B67" s="37" t="s">
        <v>48</v>
      </c>
      <c r="C67" s="38">
        <v>27000</v>
      </c>
      <c r="D67" s="38">
        <v>20580</v>
      </c>
      <c r="E67" s="38">
        <v>0</v>
      </c>
      <c r="F67" s="43">
        <f>+C67-D67-E67</f>
        <v>6420</v>
      </c>
    </row>
    <row r="68" spans="1:6" ht="13.5">
      <c r="A68" s="36" t="s">
        <v>44</v>
      </c>
      <c r="B68" s="37" t="s">
        <v>49</v>
      </c>
      <c r="C68" s="38">
        <v>5784</v>
      </c>
      <c r="D68" s="38">
        <f>7311.44+492.56</f>
        <v>7804</v>
      </c>
      <c r="E68" s="38"/>
      <c r="F68" s="43">
        <f>+C68-D68-E68</f>
        <v>-2020</v>
      </c>
    </row>
    <row r="69" spans="1:6" ht="13.5">
      <c r="A69" s="40"/>
      <c r="B69" s="41" t="s">
        <v>37</v>
      </c>
      <c r="C69" s="42">
        <f>SUM(C66:C68)</f>
        <v>76684</v>
      </c>
      <c r="D69" s="42">
        <f>SUM(D66:D68)</f>
        <v>76684</v>
      </c>
      <c r="E69" s="42">
        <f>SUM(E66:E68)</f>
        <v>0</v>
      </c>
      <c r="F69" s="42">
        <f>SUM(F66:F68)</f>
        <v>0</v>
      </c>
    </row>
    <row r="70" spans="1:6" ht="13.5">
      <c r="A70" s="44"/>
      <c r="B70" s="45"/>
      <c r="C70" s="46"/>
      <c r="D70" s="46"/>
      <c r="E70" s="46"/>
      <c r="F70" s="39"/>
    </row>
    <row r="71" spans="1:6" ht="15" thickBot="1">
      <c r="A71" s="47" t="s">
        <v>4</v>
      </c>
      <c r="B71" s="48"/>
      <c r="C71" s="49">
        <f>+C64+C69</f>
        <v>76684</v>
      </c>
      <c r="D71" s="49">
        <f>+D64+D69</f>
        <v>76684</v>
      </c>
      <c r="E71" s="49">
        <f>+E64+E69</f>
        <v>0</v>
      </c>
      <c r="F71" s="49">
        <f>+F64+F69</f>
        <v>0</v>
      </c>
    </row>
    <row r="74" spans="1:7" ht="18.75" thickBot="1">
      <c r="A74" s="73" t="s">
        <v>50</v>
      </c>
      <c r="B74" s="73"/>
      <c r="C74" s="73"/>
      <c r="D74" s="73"/>
      <c r="E74" s="73"/>
      <c r="F74" s="73"/>
      <c r="G74" s="73"/>
    </row>
    <row r="75" spans="1:7" ht="15" thickBot="1">
      <c r="A75" s="7" t="s">
        <v>5</v>
      </c>
      <c r="B75" s="8" t="s">
        <v>0</v>
      </c>
      <c r="C75" s="8" t="s">
        <v>2</v>
      </c>
      <c r="D75" s="8" t="s">
        <v>29</v>
      </c>
      <c r="E75" s="8" t="s">
        <v>51</v>
      </c>
      <c r="F75" s="8" t="s">
        <v>1</v>
      </c>
      <c r="G75" s="9" t="s">
        <v>3</v>
      </c>
    </row>
    <row r="76" spans="1:7" ht="15" thickTop="1">
      <c r="A76" s="5" t="s">
        <v>9</v>
      </c>
      <c r="B76" s="15" t="s">
        <v>52</v>
      </c>
      <c r="C76" s="6">
        <v>44500</v>
      </c>
      <c r="D76" s="6">
        <f>37083.34</f>
        <v>37083.34</v>
      </c>
      <c r="E76" s="6">
        <v>7416.66</v>
      </c>
      <c r="F76" s="6"/>
      <c r="G76" s="4">
        <f>+C76-D76-E76-F76</f>
        <v>3.637978807091713E-12</v>
      </c>
    </row>
    <row r="77" spans="1:7" ht="13.5">
      <c r="A77" s="5" t="s">
        <v>9</v>
      </c>
      <c r="B77" s="15" t="s">
        <v>53</v>
      </c>
      <c r="C77" s="6">
        <v>3400000</v>
      </c>
      <c r="D77" s="6">
        <f>2862553.83-D76</f>
        <v>2825470.49</v>
      </c>
      <c r="E77" s="6">
        <v>566169.38</v>
      </c>
      <c r="F77" s="6"/>
      <c r="G77" s="21">
        <f>+C77-D77-E77-F77</f>
        <v>8360.129999999772</v>
      </c>
    </row>
    <row r="78" spans="1:7" ht="13.5">
      <c r="A78" s="5" t="s">
        <v>54</v>
      </c>
      <c r="B78" s="15" t="s">
        <v>55</v>
      </c>
      <c r="C78" s="6">
        <v>36791</v>
      </c>
      <c r="D78" s="6">
        <v>37328</v>
      </c>
      <c r="E78" s="6"/>
      <c r="F78" s="6"/>
      <c r="G78" s="27">
        <f>+C78-D78-E78-F78</f>
        <v>-537</v>
      </c>
    </row>
    <row r="79" spans="1:7" ht="13.5">
      <c r="A79" s="5" t="s">
        <v>56</v>
      </c>
      <c r="B79" s="15" t="s">
        <v>57</v>
      </c>
      <c r="C79" s="6">
        <v>35000</v>
      </c>
      <c r="D79" s="6">
        <f>30625</f>
        <v>30625</v>
      </c>
      <c r="E79" s="6">
        <v>4375</v>
      </c>
      <c r="F79" s="6"/>
      <c r="G79" s="21">
        <f>+C79-D79-E79-F79</f>
        <v>0</v>
      </c>
    </row>
    <row r="80" spans="1:7" ht="13.5">
      <c r="A80" s="5"/>
      <c r="B80" s="15"/>
      <c r="C80" s="6"/>
      <c r="D80" s="6"/>
      <c r="E80" s="6"/>
      <c r="F80" s="6"/>
      <c r="G80" s="21"/>
    </row>
    <row r="81" spans="1:7" ht="13.5">
      <c r="A81" s="17"/>
      <c r="B81" s="18" t="s">
        <v>11</v>
      </c>
      <c r="C81" s="19">
        <f>SUM(C76:C80)</f>
        <v>3516291</v>
      </c>
      <c r="D81" s="19">
        <f>SUM(D76:D80)</f>
        <v>2930506.83</v>
      </c>
      <c r="E81" s="19">
        <f>SUM(E76:E80)</f>
        <v>577961.04</v>
      </c>
      <c r="F81" s="19">
        <f>SUM(F76:F80)</f>
        <v>0</v>
      </c>
      <c r="G81" s="50">
        <f>SUM(G76:G80)</f>
        <v>7823.1299999997755</v>
      </c>
    </row>
    <row r="82" spans="1:7" ht="13.5">
      <c r="A82" s="5" t="s">
        <v>19</v>
      </c>
      <c r="B82" s="15" t="s">
        <v>58</v>
      </c>
      <c r="C82" s="6">
        <v>11809</v>
      </c>
      <c r="D82" s="6">
        <f>+(915*8)+(561.12*8)</f>
        <v>11808.96</v>
      </c>
      <c r="E82" s="6"/>
      <c r="F82" s="6"/>
      <c r="G82" s="4">
        <f>+C82-D82-E82-F82</f>
        <v>0.040000000000873115</v>
      </c>
    </row>
    <row r="83" spans="1:7" ht="13.5">
      <c r="A83" s="5" t="s">
        <v>19</v>
      </c>
      <c r="B83" s="15" t="s">
        <v>59</v>
      </c>
      <c r="C83" s="6">
        <v>812216</v>
      </c>
      <c r="D83" s="6">
        <f>49387.53+671568.23+18244.34+424965-D82-(915*12)</f>
        <v>1141376.1400000001</v>
      </c>
      <c r="E83" s="6"/>
      <c r="F83" s="6"/>
      <c r="G83" s="24">
        <f>+C83-D83-E83-F83</f>
        <v>-329160.14000000013</v>
      </c>
    </row>
    <row r="84" spans="1:7" ht="13.5">
      <c r="A84" s="5" t="s">
        <v>60</v>
      </c>
      <c r="B84" s="15" t="s">
        <v>61</v>
      </c>
      <c r="C84" s="6">
        <v>12713</v>
      </c>
      <c r="D84" s="6">
        <f>1758.85+(915*12)</f>
        <v>12738.85</v>
      </c>
      <c r="E84" s="6"/>
      <c r="F84" s="6"/>
      <c r="G84" s="27">
        <f>+C84-D84-E84-F84</f>
        <v>-25.850000000000364</v>
      </c>
    </row>
    <row r="85" spans="1:7" ht="13.5">
      <c r="A85" s="5" t="s">
        <v>62</v>
      </c>
      <c r="B85" s="15" t="s">
        <v>63</v>
      </c>
      <c r="C85" s="6">
        <v>1649</v>
      </c>
      <c r="D85" s="6">
        <f>1443.12</f>
        <v>1443.12</v>
      </c>
      <c r="E85" s="6">
        <v>206.16</v>
      </c>
      <c r="F85" s="6"/>
      <c r="G85" s="21">
        <f>+C85-D85-E85-F85</f>
        <v>-0.27999999999988745</v>
      </c>
    </row>
    <row r="86" spans="1:7" ht="13.5">
      <c r="A86" s="5"/>
      <c r="B86" s="15"/>
      <c r="C86" s="6"/>
      <c r="D86" s="6"/>
      <c r="E86" s="6"/>
      <c r="F86" s="6"/>
      <c r="G86" s="21"/>
    </row>
    <row r="87" spans="1:7" ht="13.5">
      <c r="A87" s="17"/>
      <c r="B87" s="18" t="s">
        <v>18</v>
      </c>
      <c r="C87" s="19">
        <f>SUM(C82:C86)</f>
        <v>838387</v>
      </c>
      <c r="D87" s="19">
        <f>SUM(D82:D86)</f>
        <v>1167367.0700000003</v>
      </c>
      <c r="E87" s="19">
        <f>SUM(E82:E86)</f>
        <v>206.16</v>
      </c>
      <c r="F87" s="19">
        <f>SUM(F82:F86)</f>
        <v>0</v>
      </c>
      <c r="G87" s="51">
        <f>SUM(G82:G86)</f>
        <v>-329186.23000000016</v>
      </c>
    </row>
    <row r="88" spans="1:7" ht="13.5">
      <c r="A88" s="3"/>
      <c r="B88" s="10"/>
      <c r="C88" s="2"/>
      <c r="D88" s="2"/>
      <c r="E88" s="2"/>
      <c r="F88" s="2"/>
      <c r="G88" s="4"/>
    </row>
    <row r="89" spans="1:7" ht="15" thickBot="1">
      <c r="A89" s="11" t="s">
        <v>4</v>
      </c>
      <c r="B89" s="12"/>
      <c r="C89" s="13">
        <f>+C81+C87</f>
        <v>4354678</v>
      </c>
      <c r="D89" s="13">
        <f>+D81+D87</f>
        <v>4097873.9000000004</v>
      </c>
      <c r="E89" s="13">
        <f>+E81+E87</f>
        <v>578167.2000000001</v>
      </c>
      <c r="F89" s="13">
        <f>+F81+F87</f>
        <v>0</v>
      </c>
      <c r="G89" s="13">
        <f>+G81+G87</f>
        <v>-321363.1000000004</v>
      </c>
    </row>
    <row r="92" spans="1:6" ht="18.75" thickBot="1">
      <c r="A92" s="74" t="s">
        <v>64</v>
      </c>
      <c r="B92" s="75"/>
      <c r="C92" s="75"/>
      <c r="D92" s="75"/>
      <c r="E92" s="75"/>
      <c r="F92" s="75"/>
    </row>
    <row r="93" spans="1:6" ht="15" thickBot="1">
      <c r="A93" s="33" t="s">
        <v>5</v>
      </c>
      <c r="B93" s="34" t="s">
        <v>0</v>
      </c>
      <c r="C93" s="34" t="s">
        <v>2</v>
      </c>
      <c r="D93" s="34" t="s">
        <v>39</v>
      </c>
      <c r="E93" s="34" t="s">
        <v>1</v>
      </c>
      <c r="F93" s="35" t="s">
        <v>3</v>
      </c>
    </row>
    <row r="94" spans="1:6" ht="15" thickTop="1">
      <c r="A94" s="36"/>
      <c r="B94" s="37"/>
      <c r="C94" s="38"/>
      <c r="D94" s="38"/>
      <c r="E94" s="38"/>
      <c r="F94" s="39"/>
    </row>
    <row r="95" spans="1:6" ht="13.5">
      <c r="A95" s="40"/>
      <c r="B95" s="41" t="s">
        <v>8</v>
      </c>
      <c r="C95" s="42">
        <f>SUM(+C94)</f>
        <v>0</v>
      </c>
      <c r="D95" s="42">
        <f>SUM(+D94)</f>
        <v>0</v>
      </c>
      <c r="E95" s="42">
        <f>SUM(+E94)</f>
        <v>0</v>
      </c>
      <c r="F95" s="42">
        <f>SUM(+F94)</f>
        <v>0</v>
      </c>
    </row>
    <row r="96" spans="1:6" ht="13.5">
      <c r="A96" s="36"/>
      <c r="B96" s="37"/>
      <c r="C96" s="38"/>
      <c r="D96" s="38"/>
      <c r="E96" s="38"/>
      <c r="F96" s="39"/>
    </row>
    <row r="97" spans="1:6" ht="13.5">
      <c r="A97" s="36" t="s">
        <v>44</v>
      </c>
      <c r="B97" s="37" t="s">
        <v>65</v>
      </c>
      <c r="C97" s="38">
        <v>37350</v>
      </c>
      <c r="D97" s="38">
        <f>33833.4+3782-265.4</f>
        <v>37350</v>
      </c>
      <c r="E97" s="38">
        <v>0</v>
      </c>
      <c r="F97" s="43">
        <f>+C97-D97-E97</f>
        <v>0</v>
      </c>
    </row>
    <row r="98" spans="1:6" ht="13.5">
      <c r="A98" s="36" t="s">
        <v>44</v>
      </c>
      <c r="B98" s="37" t="s">
        <v>49</v>
      </c>
      <c r="C98" s="38">
        <v>8801</v>
      </c>
      <c r="D98" s="38">
        <v>8801</v>
      </c>
      <c r="E98" s="38">
        <v>0</v>
      </c>
      <c r="F98" s="43">
        <f>+C98-D98-E98</f>
        <v>0</v>
      </c>
    </row>
    <row r="99" spans="1:6" ht="13.5">
      <c r="A99" s="36"/>
      <c r="B99" s="37"/>
      <c r="C99" s="38"/>
      <c r="D99" s="38"/>
      <c r="E99" s="38"/>
      <c r="F99" s="43"/>
    </row>
    <row r="100" spans="1:6" ht="13.5">
      <c r="A100" s="40"/>
      <c r="B100" s="41" t="s">
        <v>37</v>
      </c>
      <c r="C100" s="42">
        <f>SUM(C97:C99)</f>
        <v>46151</v>
      </c>
      <c r="D100" s="42">
        <f>SUM(D97:D99)</f>
        <v>46151</v>
      </c>
      <c r="E100" s="42">
        <f>SUM(E97:E99)</f>
        <v>0</v>
      </c>
      <c r="F100" s="42">
        <f>SUM(F97:F99)</f>
        <v>0</v>
      </c>
    </row>
    <row r="101" spans="1:6" ht="13.5">
      <c r="A101" s="44"/>
      <c r="B101" s="45"/>
      <c r="C101" s="46"/>
      <c r="D101" s="46"/>
      <c r="E101" s="46"/>
      <c r="F101" s="39"/>
    </row>
    <row r="102" spans="1:6" ht="15" thickBot="1">
      <c r="A102" s="47" t="s">
        <v>4</v>
      </c>
      <c r="B102" s="48"/>
      <c r="C102" s="49">
        <f>+C95+C100</f>
        <v>46151</v>
      </c>
      <c r="D102" s="49">
        <f>+D95+D100</f>
        <v>46151</v>
      </c>
      <c r="E102" s="49">
        <f>+E95+E100</f>
        <v>0</v>
      </c>
      <c r="F102" s="49">
        <f>+F95+F100</f>
        <v>0</v>
      </c>
    </row>
    <row r="103" spans="1:6" ht="13.5">
      <c r="A103" s="52"/>
      <c r="B103" s="52"/>
      <c r="C103" s="52"/>
      <c r="D103" s="52"/>
      <c r="E103" s="52"/>
      <c r="F103" s="52"/>
    </row>
    <row r="106" spans="1:6" ht="24" thickBot="1">
      <c r="A106" s="72" t="s">
        <v>66</v>
      </c>
      <c r="B106" s="72"/>
      <c r="C106" s="72"/>
      <c r="D106" s="72"/>
      <c r="E106" s="72"/>
      <c r="F106" s="72"/>
    </row>
    <row r="107" spans="1:6" ht="15" thickBot="1">
      <c r="A107" s="7" t="s">
        <v>5</v>
      </c>
      <c r="B107" s="53" t="s">
        <v>0</v>
      </c>
      <c r="C107" s="8" t="s">
        <v>2</v>
      </c>
      <c r="D107" s="8" t="s">
        <v>39</v>
      </c>
      <c r="E107" s="8" t="s">
        <v>1</v>
      </c>
      <c r="F107" s="9" t="s">
        <v>3</v>
      </c>
    </row>
    <row r="108" spans="1:6" ht="15" thickTop="1">
      <c r="A108" s="5" t="s">
        <v>67</v>
      </c>
      <c r="B108" s="54" t="s">
        <v>68</v>
      </c>
      <c r="C108" s="55">
        <v>7280</v>
      </c>
      <c r="D108" s="56">
        <v>7280</v>
      </c>
      <c r="E108" s="56">
        <v>0</v>
      </c>
      <c r="F108" s="24">
        <f>+C108-D108-E108</f>
        <v>0</v>
      </c>
    </row>
    <row r="109" spans="1:6" ht="13.5">
      <c r="A109" s="5"/>
      <c r="B109" s="54"/>
      <c r="C109" s="55"/>
      <c r="D109" s="56"/>
      <c r="E109" s="56"/>
      <c r="F109" s="24"/>
    </row>
    <row r="110" spans="1:6" ht="13.5">
      <c r="A110" s="57" t="s">
        <v>6</v>
      </c>
      <c r="B110" s="58"/>
      <c r="C110" s="59">
        <f>SUM(C108:C109)</f>
        <v>7280</v>
      </c>
      <c r="D110" s="60">
        <f>SUM(D108:D109)</f>
        <v>7280</v>
      </c>
      <c r="E110" s="59">
        <f>SUM(E108:E109)</f>
        <v>0</v>
      </c>
      <c r="F110" s="61">
        <f>SUM(F108:F109)</f>
        <v>0</v>
      </c>
    </row>
    <row r="111" spans="1:6" ht="13.5">
      <c r="A111" s="3" t="s">
        <v>69</v>
      </c>
      <c r="B111" s="62" t="s">
        <v>70</v>
      </c>
      <c r="C111" s="63">
        <v>810</v>
      </c>
      <c r="D111" s="64">
        <v>810</v>
      </c>
      <c r="E111" s="64">
        <v>0</v>
      </c>
      <c r="F111" s="65">
        <f>+C111-D111-E111</f>
        <v>0</v>
      </c>
    </row>
    <row r="112" spans="1:6" ht="13.5">
      <c r="A112" s="3"/>
      <c r="B112" s="62"/>
      <c r="C112" s="63"/>
      <c r="D112" s="64"/>
      <c r="E112" s="64"/>
      <c r="F112" s="65"/>
    </row>
    <row r="113" spans="1:6" ht="13.5">
      <c r="A113" s="57" t="s">
        <v>8</v>
      </c>
      <c r="B113" s="58"/>
      <c r="C113" s="59">
        <f>SUM(C111:C112)</f>
        <v>810</v>
      </c>
      <c r="D113" s="60">
        <f>SUM(D111:D112)</f>
        <v>810</v>
      </c>
      <c r="E113" s="59">
        <f>SUM(E111:E112)</f>
        <v>0</v>
      </c>
      <c r="F113" s="61">
        <f>SUM(F111:F112)</f>
        <v>0</v>
      </c>
    </row>
    <row r="114" spans="1:6" ht="13.5">
      <c r="A114" s="3"/>
      <c r="B114" s="62"/>
      <c r="C114" s="63"/>
      <c r="D114" s="64"/>
      <c r="E114" s="64">
        <v>0</v>
      </c>
      <c r="F114" s="66">
        <f>+C114-D114-E114</f>
        <v>0</v>
      </c>
    </row>
    <row r="115" spans="1:6" ht="13.5">
      <c r="A115" s="67" t="s">
        <v>44</v>
      </c>
      <c r="B115" s="68" t="s">
        <v>71</v>
      </c>
      <c r="C115" s="63">
        <v>52719</v>
      </c>
      <c r="D115" s="64">
        <v>52719</v>
      </c>
      <c r="E115" s="64">
        <v>0</v>
      </c>
      <c r="F115" s="65">
        <f>+C115-D115-E115</f>
        <v>0</v>
      </c>
    </row>
    <row r="116" spans="1:6" ht="13.5">
      <c r="A116" s="57" t="s">
        <v>37</v>
      </c>
      <c r="B116" s="58"/>
      <c r="C116" s="59">
        <f>SUM(C115:C115)</f>
        <v>52719</v>
      </c>
      <c r="D116" s="60">
        <f>SUM(D115:D115)</f>
        <v>52719</v>
      </c>
      <c r="E116" s="59">
        <f>SUM(E115:E115)</f>
        <v>0</v>
      </c>
      <c r="F116" s="69">
        <f>SUM(F115:F115)</f>
        <v>0</v>
      </c>
    </row>
    <row r="117" spans="1:6" ht="15" thickBot="1">
      <c r="A117" s="11" t="s">
        <v>4</v>
      </c>
      <c r="B117" s="70"/>
      <c r="C117" s="71">
        <f>+C110+C113+C116</f>
        <v>60809</v>
      </c>
      <c r="D117" s="71">
        <f>+D110+D113+D116</f>
        <v>60809</v>
      </c>
      <c r="E117" s="71">
        <f>+E110+E113+E116</f>
        <v>0</v>
      </c>
      <c r="F117" s="71">
        <f>+F110+F113+F116</f>
        <v>0</v>
      </c>
    </row>
    <row r="120" spans="1:6" ht="24" thickBot="1">
      <c r="A120" s="72" t="s">
        <v>72</v>
      </c>
      <c r="B120" s="72"/>
      <c r="C120" s="72"/>
      <c r="D120" s="72"/>
      <c r="E120" s="72"/>
      <c r="F120" s="72"/>
    </row>
    <row r="121" spans="1:6" ht="15" thickBot="1">
      <c r="A121" s="7" t="s">
        <v>5</v>
      </c>
      <c r="B121" s="53" t="s">
        <v>0</v>
      </c>
      <c r="C121" s="8" t="s">
        <v>2</v>
      </c>
      <c r="D121" s="8" t="s">
        <v>39</v>
      </c>
      <c r="E121" s="8" t="s">
        <v>1</v>
      </c>
      <c r="F121" s="9" t="s">
        <v>3</v>
      </c>
    </row>
    <row r="122" spans="1:6" ht="15" thickTop="1">
      <c r="A122" s="5" t="s">
        <v>67</v>
      </c>
      <c r="B122" s="54" t="s">
        <v>68</v>
      </c>
      <c r="C122" s="55">
        <v>1185</v>
      </c>
      <c r="D122" s="56">
        <v>1185</v>
      </c>
      <c r="E122" s="56">
        <v>0</v>
      </c>
      <c r="F122" s="24">
        <f>+C122-D122-E122</f>
        <v>0</v>
      </c>
    </row>
    <row r="123" spans="1:6" ht="13.5">
      <c r="A123" s="5"/>
      <c r="B123" s="54"/>
      <c r="C123" s="55"/>
      <c r="D123" s="56"/>
      <c r="E123" s="56"/>
      <c r="F123" s="24"/>
    </row>
    <row r="124" spans="1:6" ht="13.5">
      <c r="A124" s="57" t="s">
        <v>6</v>
      </c>
      <c r="B124" s="58"/>
      <c r="C124" s="59">
        <f>SUM(C122:C123)</f>
        <v>1185</v>
      </c>
      <c r="D124" s="60">
        <f>SUM(D122:D123)</f>
        <v>1185</v>
      </c>
      <c r="E124" s="59">
        <f>SUM(E122:E123)</f>
        <v>0</v>
      </c>
      <c r="F124" s="61">
        <f>SUM(F122:F123)</f>
        <v>0</v>
      </c>
    </row>
    <row r="125" spans="1:6" ht="13.5">
      <c r="A125" s="3"/>
      <c r="B125" s="62"/>
      <c r="C125" s="63"/>
      <c r="D125" s="64"/>
      <c r="E125" s="64">
        <v>0</v>
      </c>
      <c r="F125" s="66">
        <f>+C125-D125-E125</f>
        <v>0</v>
      </c>
    </row>
    <row r="126" spans="1:6" ht="13.5">
      <c r="A126" s="67" t="s">
        <v>44</v>
      </c>
      <c r="B126" s="68" t="s">
        <v>73</v>
      </c>
      <c r="C126" s="63">
        <v>4820</v>
      </c>
      <c r="D126" s="64">
        <v>4820</v>
      </c>
      <c r="E126" s="64">
        <v>0</v>
      </c>
      <c r="F126" s="65">
        <f>+C126-D126-E126</f>
        <v>0</v>
      </c>
    </row>
    <row r="127" spans="1:6" ht="13.5">
      <c r="A127" s="57" t="s">
        <v>37</v>
      </c>
      <c r="B127" s="58"/>
      <c r="C127" s="59">
        <f>SUM(C126:C126)</f>
        <v>4820</v>
      </c>
      <c r="D127" s="60">
        <f>SUM(D126:D126)</f>
        <v>4820</v>
      </c>
      <c r="E127" s="59">
        <f>SUM(E126:E126)</f>
        <v>0</v>
      </c>
      <c r="F127" s="69">
        <f>SUM(F126:F126)</f>
        <v>0</v>
      </c>
    </row>
    <row r="128" spans="1:6" ht="15" thickBot="1">
      <c r="A128" s="11" t="s">
        <v>4</v>
      </c>
      <c r="B128" s="70"/>
      <c r="C128" s="71">
        <f>+C124+C127</f>
        <v>6005</v>
      </c>
      <c r="D128" s="71">
        <f>+D124+D127</f>
        <v>6005</v>
      </c>
      <c r="E128" s="71">
        <f>+E124+E127</f>
        <v>0</v>
      </c>
      <c r="F128" s="71">
        <f>+F124+F127</f>
        <v>0</v>
      </c>
    </row>
  </sheetData>
  <sheetProtection/>
  <mergeCells count="8">
    <mergeCell ref="A106:F106"/>
    <mergeCell ref="A120:F120"/>
    <mergeCell ref="A1:G1"/>
    <mergeCell ref="A25:G25"/>
    <mergeCell ref="A47:F47"/>
    <mergeCell ref="A61:F61"/>
    <mergeCell ref="A74:G74"/>
    <mergeCell ref="A92:F92"/>
  </mergeCells>
  <printOptions/>
  <pageMargins left="0.5" right="0.5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Sparta CUSD #140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Office</dc:creator>
  <cp:keywords/>
  <dc:description/>
  <cp:lastModifiedBy>Tina Witherby</cp:lastModifiedBy>
  <cp:lastPrinted>2021-07-03T21:00:28Z</cp:lastPrinted>
  <dcterms:created xsi:type="dcterms:W3CDTF">2006-02-09T21:29:02Z</dcterms:created>
  <dcterms:modified xsi:type="dcterms:W3CDTF">2024-04-19T15:36:49Z</dcterms:modified>
  <cp:category/>
  <cp:version/>
  <cp:contentType/>
  <cp:contentStatus/>
</cp:coreProperties>
</file>